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<sst xmlns="http://schemas.openxmlformats.org/spreadsheetml/2006/main" count="153" uniqueCount="107">
  <si>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</si>
  <si>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</si>
  <si>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</si>
  <si>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</si>
  <si>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</si>
  <si>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</si>
  <si>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</si>
  <si>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</si>
  <si>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</si>
  <si>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</si>
  <si>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</si>
  <si>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</si>
  <si>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</si>
  <si>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</si>
  <si>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</si>
  <si>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</si>
  <si>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</si>
  <si>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</si>
  <si>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</si>
  <si>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</si>
  <si>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</si>
  <si>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</si>
  <si>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</si>
  <si>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</si>
  <si>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</si>
  <si>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</si>
  <si>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</si>
  <si>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</si>
  <si>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</si>
  <si>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</si>
  <si>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</si>
  <si>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</si>
  <si>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</si>
  <si>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</si>
  <si>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</si>
  <si>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</si>
  <si>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</si>
  <si>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</si>
  <si>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</si>
  <si>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</si>
  <si>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</si>
  <si>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</si>
  <si>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</si>
  <si>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</si>
  <si>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</si>
  <si>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</si>
  <si>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</si>
  <si>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</si>
  <si>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</si>
  <si>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</si>
  <si>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</si>
  <si>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</si>
  <si>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</si>
  <si>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</si>
  <si>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</si>
  <si>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</si>
  <si>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</si>
  <si>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</si>
  <si>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</si>
  <si>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</si>
  <si>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</si>
  <si>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</si>
  <si>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</si>
  <si>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</si>
  <si>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</si>
  <si>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</si>
  <si>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</si>
  <si>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</si>
  <si>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</si>
  <si>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</si>
  <si>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</si>
  <si>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</si>
  <si>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</si>
  <si>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</si>
  <si>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2005</t>
  </si>
  <si>
    <t>Receivables &amp; deposits</t>
  </si>
  <si>
    <t>31 Dec 2005</t>
  </si>
  <si>
    <t>Interest in Associated Company</t>
  </si>
  <si>
    <t>Net Asset Per Share</t>
  </si>
  <si>
    <t>Share of profit in associated company</t>
  </si>
  <si>
    <t>Issue of bonus share</t>
  </si>
  <si>
    <t>As at 31 Dec 2005</t>
  </si>
  <si>
    <t>Net Current Assets / (Liabilities)</t>
  </si>
  <si>
    <t>For The Period Ended 31 Mar 2006</t>
  </si>
  <si>
    <t>31 Mar 2006</t>
  </si>
  <si>
    <t>For The Quarter Ended 31 Mar 2006</t>
  </si>
  <si>
    <t>31 Mar 2005</t>
  </si>
  <si>
    <t>audited financial statements for the year ended 31 Dec 2005.</t>
  </si>
  <si>
    <t>As at 1 Jan 2006</t>
  </si>
  <si>
    <t>As at 31 Mar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</si>
  <si>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</si>
  <si>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</si>
  <si>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</si>
  <si>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</si>
  <si>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</si>
  <si>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</si>
  <si>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</si>
  <si>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Non Current Assets</t>
  </si>
  <si>
    <t>Equity attributable to equity holders of parent</t>
  </si>
  <si>
    <t>Total equity</t>
  </si>
  <si>
    <t>Transfer of reserve</t>
  </si>
  <si>
    <t>Effect of adopting FRS 3</t>
  </si>
  <si>
    <t>Negative</t>
  </si>
  <si>
    <t>Goodwill</t>
  </si>
  <si>
    <t>Net cash (used in)/generated from operating actvities</t>
  </si>
  <si>
    <t>Net (Decrease)/Increase in Cash and Cash Equivalents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</si>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</sst>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Q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2006%20CON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tate"/>
      <sheetName val="Qtr"/>
      <sheetName val="M1"/>
      <sheetName val="M2"/>
      <sheetName val="M3"/>
      <sheetName val="forecast"/>
      <sheetName val="M1.1"/>
      <sheetName val="M2.1"/>
      <sheetName val="M3.1"/>
      <sheetName val="PL"/>
      <sheetName val="P&amp;L"/>
      <sheetName val="PF"/>
      <sheetName val="PF2"/>
      <sheetName val="Sheet1"/>
      <sheetName val="PE"/>
      <sheetName val="tax"/>
    </sheetNames>
    <sheetDataSet>
      <sheetData sheetId="2">
        <row r="13">
          <cell r="V13">
            <v>4148623</v>
          </cell>
        </row>
        <row r="24">
          <cell r="V24">
            <v>-2710848.75</v>
          </cell>
        </row>
        <row r="29">
          <cell r="V29">
            <v>581</v>
          </cell>
        </row>
        <row r="39">
          <cell r="V39">
            <v>0</v>
          </cell>
        </row>
        <row r="41">
          <cell r="V41">
            <v>70744</v>
          </cell>
        </row>
        <row r="45">
          <cell r="V45">
            <v>-616473</v>
          </cell>
        </row>
        <row r="46">
          <cell r="V46">
            <v>0</v>
          </cell>
        </row>
        <row r="47">
          <cell r="V47">
            <v>-1004528</v>
          </cell>
        </row>
        <row r="52">
          <cell r="V52">
            <v>11765</v>
          </cell>
        </row>
        <row r="59">
          <cell r="V59">
            <v>-92085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-226096</v>
          </cell>
        </row>
        <row r="63">
          <cell r="V63">
            <v>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lease"/>
      <sheetName val="BS &amp; Notes"/>
      <sheetName val="SEP2000"/>
      <sheetName val="CON2000"/>
      <sheetName val="CON98"/>
      <sheetName val="Sheet3"/>
      <sheetName val="P+L"/>
      <sheetName val="Sheet6"/>
      <sheetName val="CJE"/>
      <sheetName val="Associated Co"/>
      <sheetName val="Sale"/>
      <sheetName val="Sale-BS"/>
      <sheetName val="Sale-PL"/>
      <sheetName val="COI in Asso"/>
      <sheetName val="ppe05"/>
      <sheetName val="ppe04"/>
      <sheetName val="ppe03"/>
      <sheetName val="A5-10_Proof of MI"/>
      <sheetName val="MASB 1999"/>
      <sheetName val="Results"/>
      <sheetName val="Sheet7"/>
      <sheetName val="Effect"/>
      <sheetName val="Disposal"/>
      <sheetName val="COI &amp; MI"/>
      <sheetName val="A5-11_COI"/>
      <sheetName val="A5-12_acquisition of KPD"/>
      <sheetName val="A5-13_Acq of MPP, MPS &amp;CP"/>
      <sheetName val="Sheet5"/>
      <sheetName val="Sheet4"/>
      <sheetName val="Sheet1"/>
      <sheetName val="PPE"/>
      <sheetName val="Acq 2"/>
      <sheetName val="A5-14_Amort group land cost"/>
      <sheetName val="D tax_2001"/>
      <sheetName val="D tax_2002"/>
      <sheetName val="FA"/>
      <sheetName val="Fixed Asset"/>
      <sheetName val="minority interest"/>
    </sheetNames>
    <sheetDataSet>
      <sheetData sheetId="5">
        <row r="11">
          <cell r="AB11">
            <v>84233130</v>
          </cell>
        </row>
        <row r="12">
          <cell r="AB12">
            <v>62477955.15648116</v>
          </cell>
        </row>
        <row r="18">
          <cell r="AB18">
            <v>2345137.0963000003</v>
          </cell>
        </row>
        <row r="20">
          <cell r="AB20">
            <v>48115</v>
          </cell>
        </row>
        <row r="25">
          <cell r="AB25">
            <v>65049451.25</v>
          </cell>
        </row>
        <row r="26">
          <cell r="AB26">
            <v>3551055</v>
          </cell>
        </row>
        <row r="28">
          <cell r="AB28">
            <v>125626021.80278115</v>
          </cell>
        </row>
        <row r="31">
          <cell r="AB31">
            <v>18894834.5</v>
          </cell>
        </row>
        <row r="35">
          <cell r="AB35">
            <v>560630</v>
          </cell>
        </row>
        <row r="40">
          <cell r="AB40">
            <v>1069216</v>
          </cell>
        </row>
        <row r="41">
          <cell r="AB41">
            <v>751267</v>
          </cell>
        </row>
        <row r="42">
          <cell r="AB42">
            <v>682266</v>
          </cell>
        </row>
        <row r="44">
          <cell r="AB44">
            <v>2185580</v>
          </cell>
        </row>
        <row r="46">
          <cell r="AB46">
            <v>995261</v>
          </cell>
        </row>
        <row r="50">
          <cell r="AB50">
            <v>0</v>
          </cell>
        </row>
        <row r="53">
          <cell r="AB53">
            <v>2982080</v>
          </cell>
        </row>
        <row r="58">
          <cell r="AB58">
            <v>0</v>
          </cell>
        </row>
        <row r="60">
          <cell r="AB60">
            <v>194860</v>
          </cell>
        </row>
        <row r="61">
          <cell r="AB61">
            <v>33654000</v>
          </cell>
        </row>
        <row r="62">
          <cell r="AB62">
            <v>0</v>
          </cell>
        </row>
        <row r="63">
          <cell r="AB63">
            <v>0</v>
          </cell>
        </row>
        <row r="131">
          <cell r="AB131">
            <v>912642.9511793536</v>
          </cell>
        </row>
        <row r="136">
          <cell r="AB136">
            <v>0</v>
          </cell>
        </row>
        <row r="137">
          <cell r="AB137">
            <v>0</v>
          </cell>
        </row>
        <row r="138">
          <cell r="AB138">
            <v>0</v>
          </cell>
        </row>
        <row r="139">
          <cell r="AB139">
            <v>429011.75</v>
          </cell>
        </row>
        <row r="141">
          <cell r="AB141">
            <v>0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0</v>
          </cell>
        </row>
        <row r="145">
          <cell r="AB145">
            <v>0</v>
          </cell>
        </row>
        <row r="147">
          <cell r="AB147">
            <v>-1025118.7011793536</v>
          </cell>
        </row>
        <row r="149">
          <cell r="AB149">
            <v>1023777</v>
          </cell>
        </row>
        <row r="150">
          <cell r="AB150">
            <v>-5625</v>
          </cell>
        </row>
        <row r="151">
          <cell r="AB151">
            <v>0</v>
          </cell>
        </row>
        <row r="155">
          <cell r="AB155">
            <v>281638</v>
          </cell>
        </row>
        <row r="156">
          <cell r="AB156">
            <v>-490421</v>
          </cell>
        </row>
        <row r="157">
          <cell r="AB157">
            <v>-427768</v>
          </cell>
        </row>
        <row r="163">
          <cell r="AB163">
            <v>0</v>
          </cell>
        </row>
        <row r="173">
          <cell r="AB173">
            <v>-1023777</v>
          </cell>
        </row>
        <row r="174">
          <cell r="AB174">
            <v>5625</v>
          </cell>
        </row>
        <row r="176">
          <cell r="AB176">
            <v>-355624</v>
          </cell>
        </row>
        <row r="182">
          <cell r="AB182">
            <v>-564881</v>
          </cell>
        </row>
        <row r="185">
          <cell r="AB185">
            <v>0</v>
          </cell>
        </row>
        <row r="186">
          <cell r="AB186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2">
          <cell r="AB192">
            <v>0</v>
          </cell>
        </row>
        <row r="199">
          <cell r="AB199">
            <v>-55208</v>
          </cell>
        </row>
        <row r="203">
          <cell r="AB203">
            <v>0</v>
          </cell>
        </row>
        <row r="204">
          <cell r="AB204">
            <v>0</v>
          </cell>
        </row>
        <row r="205">
          <cell r="AB205">
            <v>0</v>
          </cell>
        </row>
        <row r="206">
          <cell r="AB206">
            <v>0</v>
          </cell>
        </row>
        <row r="207">
          <cell r="AB207">
            <v>0</v>
          </cell>
        </row>
        <row r="212">
          <cell r="AB212">
            <v>4071494</v>
          </cell>
        </row>
        <row r="218">
          <cell r="AB218">
            <v>2185580</v>
          </cell>
        </row>
        <row r="220">
          <cell r="AB220">
            <v>995261</v>
          </cell>
        </row>
        <row r="222">
          <cell r="AB222">
            <v>-405000</v>
          </cell>
        </row>
        <row r="297">
          <cell r="AB297">
            <v>3830305</v>
          </cell>
        </row>
        <row r="661">
          <cell r="AB661">
            <v>2400000</v>
          </cell>
        </row>
        <row r="662">
          <cell r="AB662">
            <v>8824000</v>
          </cell>
        </row>
        <row r="663">
          <cell r="AB663">
            <v>18376000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2" ht="12.75">
      <c r="A2" s="4" t="s">
        <v>106</v>
      </c>
    </row>
    <row r="3" ht="12.75">
      <c r="A3" s="4" t="s">
        <v>24</v>
      </c>
    </row>
    <row r="4" ht="12.75">
      <c r="A4" s="4" t="s">
        <v>83</v>
      </c>
    </row>
    <row r="5" spans="7:8" ht="12.75">
      <c r="G5" s="28">
        <v>2006</v>
      </c>
      <c r="H5" s="29">
        <v>2005</v>
      </c>
    </row>
    <row r="7" spans="7:8" ht="12.75">
      <c r="G7" s="6" t="s">
        <v>9</v>
      </c>
      <c r="H7" s="6" t="s">
        <v>9</v>
      </c>
    </row>
    <row r="8" ht="12.75">
      <c r="A8" s="4" t="s">
        <v>25</v>
      </c>
    </row>
    <row r="10" spans="1:8" ht="12.75">
      <c r="A10" s="2" t="s">
        <v>17</v>
      </c>
      <c r="G10" s="2">
        <f>ROUND('[2]BS &amp; Notes'!AB131/1000,0)</f>
        <v>913</v>
      </c>
      <c r="H10" s="2">
        <v>1547</v>
      </c>
    </row>
    <row r="11" ht="12.75">
      <c r="A11" s="2" t="s">
        <v>26</v>
      </c>
    </row>
    <row r="12" spans="2:8" ht="12.75">
      <c r="B12" s="2" t="s">
        <v>27</v>
      </c>
      <c r="G12" s="2">
        <f>ROUND(('[2]BS &amp; Notes'!AB136+'[2]BS &amp; Notes'!AB137+'[2]BS &amp; Notes'!AB139+'[2]BS &amp; Notes'!AB141+'[2]BS &amp; Notes'!AB143+'[2]BS &amp; Notes'!AB145)/1000,)</f>
        <v>429</v>
      </c>
      <c r="H12" s="2">
        <v>440</v>
      </c>
    </row>
    <row r="13" spans="2:8" ht="12.75">
      <c r="B13" s="2" t="s">
        <v>28</v>
      </c>
      <c r="G13" s="2">
        <f>ROUND(('[2]BS &amp; Notes'!AB138+'[2]BS &amp; Notes'!AB142+'[2]BS &amp; Notes'!AB144+'[2]BS &amp; Notes'!AB147+'[2]BS &amp; Notes'!AB149+'[2]BS &amp; Notes'!AB150+'[2]BS &amp; Notes'!AB151)/1000,0)</f>
        <v>-7</v>
      </c>
      <c r="H13" s="2">
        <v>-305</v>
      </c>
    </row>
    <row r="14" spans="7:8" ht="12.75">
      <c r="G14" s="15"/>
      <c r="H14" s="15"/>
    </row>
    <row r="15" spans="1:8" ht="12.75">
      <c r="A15" s="2" t="s">
        <v>29</v>
      </c>
      <c r="G15" s="2">
        <f>SUM(G10:G13)</f>
        <v>1335</v>
      </c>
      <c r="H15" s="2">
        <f>SUM(H10:H13)</f>
        <v>1682</v>
      </c>
    </row>
    <row r="16" spans="2:8" ht="12.75">
      <c r="B16" s="2" t="s">
        <v>30</v>
      </c>
      <c r="G16" s="2">
        <f>ROUND(('[2]BS &amp; Notes'!AB155+'[2]BS &amp; Notes'!AB156+'[2]BS &amp; Notes'!AB157+'[2]BS &amp; Notes'!AB163)/1000,0)</f>
        <v>-637</v>
      </c>
      <c r="H16" s="2">
        <v>4223</v>
      </c>
    </row>
    <row r="17" spans="7:8" ht="12.75">
      <c r="G17" s="15"/>
      <c r="H17" s="15"/>
    </row>
    <row r="18" spans="1:8" ht="12.75">
      <c r="A18" s="2" t="s">
        <v>31</v>
      </c>
      <c r="G18" s="2">
        <f>SUM(G15:G16)</f>
        <v>698</v>
      </c>
      <c r="H18" s="2">
        <f>SUM(H15:H16)</f>
        <v>5905</v>
      </c>
    </row>
    <row r="19" spans="2:8" ht="12.75">
      <c r="B19" s="2" t="s">
        <v>28</v>
      </c>
      <c r="G19" s="2">
        <f>ROUND(('[2]BS &amp; Notes'!AB173+'[2]BS &amp; Notes'!AB174)/1000,0)</f>
        <v>-1018</v>
      </c>
      <c r="H19" s="2">
        <v>305</v>
      </c>
    </row>
    <row r="20" spans="2:8" ht="12.75">
      <c r="B20" s="2" t="s">
        <v>32</v>
      </c>
      <c r="G20" s="2">
        <f>ROUND('[2]BS &amp; Notes'!AB176/1000,0)</f>
        <v>-356</v>
      </c>
      <c r="H20" s="2">
        <v>-592</v>
      </c>
    </row>
    <row r="21" spans="7:8" ht="12.75">
      <c r="G21" s="15"/>
      <c r="H21" s="15"/>
    </row>
    <row r="22" spans="1:8" ht="12.75">
      <c r="A22" s="18" t="s">
        <v>104</v>
      </c>
      <c r="B22" s="18"/>
      <c r="C22" s="18"/>
      <c r="G22" s="2">
        <f>SUM(G18:G20)</f>
        <v>-676</v>
      </c>
      <c r="H22" s="2">
        <f>SUM(H18:H20)</f>
        <v>5618</v>
      </c>
    </row>
    <row r="24" spans="1:8" ht="12.75">
      <c r="A24" s="4" t="s">
        <v>33</v>
      </c>
      <c r="G24" s="2">
        <f>ROUND(('[2]BS &amp; Notes'!AB182+'[2]BS &amp; Notes'!AB185+'[2]BS &amp; Notes'!AB186+'[2]BS &amp; Notes'!AB187+'[2]BS &amp; Notes'!AB188+'[2]BS &amp; Notes'!AB189+'[2]BS &amp; Notes'!AB190+'[2]BS &amp; Notes'!AB192)/1000,0)</f>
        <v>-565</v>
      </c>
      <c r="H24" s="2">
        <v>-758</v>
      </c>
    </row>
    <row r="26" spans="1:8" ht="12.75">
      <c r="A26" s="4" t="s">
        <v>34</v>
      </c>
      <c r="G26" s="2">
        <f>ROUND(('[2]BS &amp; Notes'!AB199+'[2]BS &amp; Notes'!AB203+'[2]BS &amp; Notes'!AB204+'[2]BS &amp; Notes'!AB205+'[2]BS &amp; Notes'!AB206+'[2]BS &amp; Notes'!AB207)/1000,0)</f>
        <v>-55</v>
      </c>
      <c r="H26" s="2">
        <v>-63</v>
      </c>
    </row>
    <row r="27" spans="7:8" ht="12.75">
      <c r="G27" s="15"/>
      <c r="H27" s="15"/>
    </row>
    <row r="28" spans="1:8" ht="12.75">
      <c r="A28" s="18" t="s">
        <v>105</v>
      </c>
      <c r="B28" s="18"/>
      <c r="C28" s="18"/>
      <c r="G28" s="16">
        <f>SUM(G22:G26)</f>
        <v>-1296</v>
      </c>
      <c r="H28" s="16">
        <f>SUM(H22:H26)</f>
        <v>4797</v>
      </c>
    </row>
    <row r="30" spans="1:8" ht="12.75">
      <c r="A30" s="4" t="s">
        <v>35</v>
      </c>
      <c r="G30" s="2">
        <f>ROUND('[2]BS &amp; Notes'!AB212/1000,0)</f>
        <v>4071</v>
      </c>
      <c r="H30" s="2">
        <v>60216</v>
      </c>
    </row>
    <row r="32" spans="1:8" ht="13.5" thickBot="1">
      <c r="A32" s="4" t="s">
        <v>36</v>
      </c>
      <c r="G32" s="17">
        <f>SUM(G28:G30)</f>
        <v>2775</v>
      </c>
      <c r="H32" s="17">
        <f>SUM(H28:H30)</f>
        <v>65013</v>
      </c>
    </row>
    <row r="33" ht="13.5" thickTop="1"/>
    <row r="35" spans="1:8" ht="12.75">
      <c r="A35" s="2" t="s">
        <v>37</v>
      </c>
      <c r="G35" s="2">
        <f>ROUND('[2]BS &amp; Notes'!AB218/1000,0)-1</f>
        <v>2185</v>
      </c>
      <c r="H35" s="2">
        <v>63620</v>
      </c>
    </row>
    <row r="36" spans="1:8" ht="12.75">
      <c r="A36" s="2" t="s">
        <v>38</v>
      </c>
      <c r="G36" s="15">
        <f>ROUND('[2]BS &amp; Notes'!AB220/1000,0)</f>
        <v>995</v>
      </c>
      <c r="H36" s="15">
        <v>1798</v>
      </c>
    </row>
    <row r="37" spans="7:8" ht="12.75">
      <c r="G37" s="2">
        <f>SUM(G35:G36)</f>
        <v>3180</v>
      </c>
      <c r="H37" s="2">
        <f>SUM(H35:H36)</f>
        <v>65418</v>
      </c>
    </row>
    <row r="38" spans="1:8" ht="12.75">
      <c r="A38" s="2" t="s">
        <v>39</v>
      </c>
      <c r="G38" s="2">
        <f>ROUND('[2]BS &amp; Notes'!AB222/1000,0)</f>
        <v>-405</v>
      </c>
      <c r="H38" s="2">
        <v>-405</v>
      </c>
    </row>
    <row r="39" spans="7:8" ht="13.5" thickBot="1">
      <c r="G39" s="17">
        <f>SUM(G37:G38)</f>
        <v>2775</v>
      </c>
      <c r="H39" s="17">
        <f>SUM(H37:H38)</f>
        <v>65013</v>
      </c>
    </row>
    <row r="40" ht="13.5" thickTop="1"/>
    <row r="42" ht="12.75">
      <c r="A42" s="4" t="s">
        <v>23</v>
      </c>
    </row>
    <row r="43" ht="12.75">
      <c r="A43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1">
      <pane xSplit="7" ySplit="7" topLeftCell="H25" activePane="bottomRight" state="frozen"/>
      <selection pane="topLeft" activeCell="A1" sqref="A1"/>
      <selection pane="topRight" activeCell="H1" sqref="H1"/>
      <selection pane="bottomLeft" activeCell="A8" sqref="A8"/>
      <selection pane="bottomRight" activeCell="D28" sqref="D28"/>
    </sheetView>
  </sheetViews>
  <sheetFormatPr defaultColWidth="10.33203125" defaultRowHeight="12.75"/>
  <cols>
    <col min="1" max="2" width="2" style="31" customWidth="1"/>
    <col min="3" max="7" width="10.33203125" style="31" customWidth="1"/>
    <col min="8" max="9" width="14.83203125" style="31" customWidth="1"/>
    <col min="10" max="16384" width="10.33203125" style="31" customWidth="1"/>
  </cols>
  <sheetData>
    <row r="1" spans="1:9" ht="12.75">
      <c r="A1" s="4" t="s">
        <v>106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40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41</v>
      </c>
      <c r="I4" s="6" t="s">
        <v>41</v>
      </c>
    </row>
    <row r="5" spans="1:9" ht="12.75">
      <c r="A5" s="4"/>
      <c r="B5" s="2"/>
      <c r="C5" s="2"/>
      <c r="D5" s="2"/>
      <c r="E5" s="2"/>
      <c r="F5" s="2"/>
      <c r="G5" s="2"/>
      <c r="H5" s="9" t="s">
        <v>84</v>
      </c>
      <c r="I5" s="9" t="s">
        <v>76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42</v>
      </c>
      <c r="I7" s="6" t="s">
        <v>42</v>
      </c>
    </row>
    <row r="8" spans="1:9" ht="12.75">
      <c r="A8" s="4"/>
      <c r="B8" s="2"/>
      <c r="C8" s="2"/>
      <c r="D8" s="2"/>
      <c r="E8" s="2"/>
      <c r="F8" s="2"/>
      <c r="G8" s="2"/>
      <c r="H8" s="6"/>
      <c r="I8" s="6"/>
    </row>
    <row r="9" spans="1:9" ht="12.75">
      <c r="A9" s="4" t="s">
        <v>97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43</v>
      </c>
      <c r="B10" s="2"/>
      <c r="C10" s="2"/>
      <c r="D10" s="2"/>
      <c r="E10" s="2"/>
      <c r="F10" s="2"/>
      <c r="G10" s="2"/>
      <c r="H10" s="18">
        <f>ROUND('[2]BS &amp; Notes'!AB25/1000,0)</f>
        <v>65049</v>
      </c>
      <c r="I10" s="18">
        <f>64913</f>
        <v>64913</v>
      </c>
    </row>
    <row r="11" spans="1:9" ht="12.75">
      <c r="A11" s="2" t="s">
        <v>44</v>
      </c>
      <c r="B11" s="2"/>
      <c r="C11" s="2"/>
      <c r="D11" s="2"/>
      <c r="E11" s="2"/>
      <c r="F11" s="2"/>
      <c r="G11" s="2"/>
      <c r="H11" s="2">
        <f>ROUND('[2]BS &amp; Notes'!AB26/1000,0)</f>
        <v>3551</v>
      </c>
      <c r="I11" s="2">
        <v>3551</v>
      </c>
    </row>
    <row r="12" spans="1:9" ht="12.75">
      <c r="A12" s="18" t="s">
        <v>77</v>
      </c>
      <c r="B12" s="2"/>
      <c r="C12" s="2"/>
      <c r="D12" s="2"/>
      <c r="E12" s="2"/>
      <c r="F12" s="2"/>
      <c r="G12" s="2"/>
      <c r="H12" s="2">
        <f>ROUND('[2]BS &amp; Notes'!AB28/1000,0)</f>
        <v>125626</v>
      </c>
      <c r="I12" s="2">
        <v>124827</v>
      </c>
    </row>
    <row r="13" spans="1:9" ht="12.75">
      <c r="A13" s="2" t="s">
        <v>45</v>
      </c>
      <c r="B13" s="2"/>
      <c r="C13" s="2"/>
      <c r="D13" s="2"/>
      <c r="E13" s="2"/>
      <c r="F13" s="2"/>
      <c r="G13" s="2"/>
      <c r="H13" s="15">
        <f>ROUND('[2]BS &amp; Notes'!AB31/1000,0)</f>
        <v>18895</v>
      </c>
      <c r="I13" s="15">
        <v>18895</v>
      </c>
    </row>
    <row r="14" spans="1:9" ht="12.75">
      <c r="A14" s="4"/>
      <c r="B14" s="2"/>
      <c r="C14" s="2"/>
      <c r="D14" s="2"/>
      <c r="E14" s="2"/>
      <c r="F14" s="2"/>
      <c r="G14" s="2"/>
      <c r="H14" s="2">
        <f>SUM(H10:H13)</f>
        <v>213121</v>
      </c>
      <c r="I14" s="2">
        <f>SUM(I10:I13)</f>
        <v>212186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46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47</v>
      </c>
      <c r="C17" s="2"/>
      <c r="D17" s="2"/>
      <c r="E17" s="2"/>
      <c r="F17" s="2"/>
      <c r="G17" s="2"/>
      <c r="H17" s="19">
        <f>ROUND('[2]BS &amp; Notes'!AB35/1000,0)</f>
        <v>561</v>
      </c>
      <c r="I17" s="20">
        <v>842</v>
      </c>
    </row>
    <row r="18" spans="1:9" ht="12.75">
      <c r="A18" s="4"/>
      <c r="B18" s="18" t="s">
        <v>75</v>
      </c>
      <c r="C18" s="2"/>
      <c r="D18" s="2"/>
      <c r="E18" s="2"/>
      <c r="F18" s="2"/>
      <c r="G18" s="2"/>
      <c r="H18" s="21">
        <f>ROUND(('[2]BS &amp; Notes'!AB40+'[2]BS &amp; Notes'!AB41)/1000,0)</f>
        <v>1820</v>
      </c>
      <c r="I18" s="22">
        <v>1330</v>
      </c>
    </row>
    <row r="19" spans="1:9" ht="12.75">
      <c r="A19" s="4"/>
      <c r="B19" s="18" t="s">
        <v>48</v>
      </c>
      <c r="C19" s="2"/>
      <c r="D19" s="2"/>
      <c r="E19" s="2"/>
      <c r="F19" s="2"/>
      <c r="G19" s="2"/>
      <c r="H19" s="21">
        <f>ROUND('[2]BS &amp; Notes'!AB42/1000,0)</f>
        <v>682</v>
      </c>
      <c r="I19" s="22">
        <v>566</v>
      </c>
    </row>
    <row r="20" spans="1:9" ht="12.75">
      <c r="A20" s="4"/>
      <c r="B20" s="18" t="s">
        <v>49</v>
      </c>
      <c r="C20" s="2"/>
      <c r="D20" s="2"/>
      <c r="E20" s="2"/>
      <c r="F20" s="2"/>
      <c r="G20" s="2"/>
      <c r="H20" s="21">
        <f>ROUND('[2]BS &amp; Notes'!AB44/1000,0)-1</f>
        <v>2185</v>
      </c>
      <c r="I20" s="22">
        <v>3316</v>
      </c>
    </row>
    <row r="21" spans="1:9" ht="12.75">
      <c r="A21" s="4"/>
      <c r="B21" s="18" t="s">
        <v>38</v>
      </c>
      <c r="C21" s="2"/>
      <c r="D21" s="2"/>
      <c r="E21" s="2"/>
      <c r="F21" s="2"/>
      <c r="G21" s="2"/>
      <c r="H21" s="21">
        <f>ROUND('[2]BS &amp; Notes'!AB46/1000,0)</f>
        <v>995</v>
      </c>
      <c r="I21" s="22">
        <v>1161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6243</v>
      </c>
      <c r="I22" s="24">
        <f>SUM(I17:I21)</f>
        <v>7215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50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51</v>
      </c>
      <c r="C25" s="2"/>
      <c r="D25" s="2"/>
      <c r="E25" s="2"/>
      <c r="F25" s="2"/>
      <c r="G25" s="2"/>
      <c r="H25" s="21">
        <f>ROUND(('[2]BS &amp; Notes'!AB50+'[2]BS &amp; Notes'!AB53+'[2]BS &amp; Notes'!AB58+'[2]BS &amp; Notes'!AB63)/1000,0)</f>
        <v>2982</v>
      </c>
      <c r="I25" s="22">
        <v>3410</v>
      </c>
    </row>
    <row r="26" spans="1:9" ht="12.75">
      <c r="A26" s="4"/>
      <c r="B26" s="18" t="s">
        <v>52</v>
      </c>
      <c r="C26" s="2"/>
      <c r="D26" s="2"/>
      <c r="E26" s="2"/>
      <c r="F26" s="2"/>
      <c r="G26" s="2"/>
      <c r="H26" s="21">
        <f>ROUND('[2]BS &amp; Notes'!AB60/1000,0)</f>
        <v>195</v>
      </c>
      <c r="I26" s="22">
        <v>209</v>
      </c>
    </row>
    <row r="27" spans="1:9" ht="12.75">
      <c r="A27" s="4"/>
      <c r="B27" s="18" t="s">
        <v>32</v>
      </c>
      <c r="C27" s="2"/>
      <c r="D27" s="2"/>
      <c r="E27" s="2"/>
      <c r="F27" s="2"/>
      <c r="G27" s="2"/>
      <c r="H27" s="21">
        <f>ROUND('[2]BS &amp; Notes'!AB62/1000,0)</f>
        <v>0</v>
      </c>
      <c r="I27" s="22">
        <v>147</v>
      </c>
    </row>
    <row r="28" spans="1:9" ht="12.75">
      <c r="A28" s="4"/>
      <c r="B28" s="18" t="s">
        <v>53</v>
      </c>
      <c r="C28" s="2"/>
      <c r="D28" s="2"/>
      <c r="E28" s="2"/>
      <c r="F28" s="2"/>
      <c r="G28" s="2"/>
      <c r="H28" s="21">
        <f>ROUND('[2]BS &amp; Notes'!AB61/1000,0)</f>
        <v>33654</v>
      </c>
      <c r="I28" s="22">
        <v>33654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36831</v>
      </c>
      <c r="I29" s="24">
        <f>SUM(I25:I28)</f>
        <v>37420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82</v>
      </c>
      <c r="B31" s="2"/>
      <c r="C31" s="2"/>
      <c r="D31" s="2"/>
      <c r="E31" s="2"/>
      <c r="F31" s="2"/>
      <c r="G31" s="2"/>
      <c r="H31" s="2">
        <f>H22-H29</f>
        <v>-30588</v>
      </c>
      <c r="I31" s="2">
        <f>I22-I29</f>
        <v>-30205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H14+H31</f>
        <v>182533</v>
      </c>
      <c r="I33" s="17">
        <f>I14+I31</f>
        <v>181981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54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55</v>
      </c>
      <c r="C37" s="2"/>
      <c r="D37" s="2"/>
      <c r="E37" s="2"/>
      <c r="F37" s="2"/>
      <c r="G37" s="2"/>
      <c r="H37" s="16">
        <f>ROUND('[2]BS &amp; Notes'!AB11/1000,0)</f>
        <v>84233</v>
      </c>
      <c r="I37" s="2">
        <v>84233</v>
      </c>
    </row>
    <row r="38" spans="1:9" ht="12.75">
      <c r="A38" s="4"/>
      <c r="B38" s="2" t="s">
        <v>56</v>
      </c>
      <c r="C38" s="2"/>
      <c r="D38" s="2"/>
      <c r="E38" s="2"/>
      <c r="F38" s="2"/>
      <c r="G38" s="2"/>
      <c r="H38" s="15">
        <f>ROUND('[2]BS &amp; Notes'!AB12/1000,0)</f>
        <v>62478</v>
      </c>
      <c r="I38" s="15">
        <v>61871</v>
      </c>
    </row>
    <row r="39" spans="1:9" ht="12.75">
      <c r="A39" s="4" t="s">
        <v>98</v>
      </c>
      <c r="B39" s="2"/>
      <c r="C39" s="2"/>
      <c r="D39" s="2"/>
      <c r="E39" s="2"/>
      <c r="F39" s="2"/>
      <c r="G39" s="2"/>
      <c r="H39" s="2">
        <f>SUM(H37:H38)</f>
        <v>146711</v>
      </c>
      <c r="I39" s="2">
        <f>SUM(I37:I38)</f>
        <v>146104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57</v>
      </c>
      <c r="B41" s="2"/>
      <c r="C41" s="2"/>
      <c r="D41" s="2"/>
      <c r="E41" s="2"/>
      <c r="F41" s="2"/>
      <c r="G41" s="2"/>
      <c r="H41" s="2">
        <f>ROUND('[2]BS &amp; Notes'!AB18/1000,0)</f>
        <v>2345</v>
      </c>
      <c r="I41" s="2">
        <v>2357</v>
      </c>
    </row>
    <row r="42" spans="1:9" ht="12.75">
      <c r="A42" s="4"/>
      <c r="B42" s="2"/>
      <c r="C42" s="2"/>
      <c r="D42" s="2"/>
      <c r="E42" s="2"/>
      <c r="F42" s="2"/>
      <c r="G42" s="2"/>
      <c r="H42" s="15"/>
      <c r="I42" s="15"/>
    </row>
    <row r="43" spans="1:9" ht="12.75">
      <c r="A43" s="4" t="s">
        <v>99</v>
      </c>
      <c r="B43" s="2"/>
      <c r="C43" s="2"/>
      <c r="D43" s="2"/>
      <c r="E43" s="2"/>
      <c r="F43" s="2"/>
      <c r="G43" s="2"/>
      <c r="H43" s="2">
        <f>SUM(H39:H41)</f>
        <v>149056</v>
      </c>
      <c r="I43" s="2">
        <f>SUM(I39:I41)</f>
        <v>148461</v>
      </c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  <row r="45" spans="1:9" ht="12.75">
      <c r="A45" s="4" t="s">
        <v>58</v>
      </c>
      <c r="B45" s="2"/>
      <c r="C45" s="2"/>
      <c r="D45" s="2"/>
      <c r="E45" s="2"/>
      <c r="F45" s="2"/>
      <c r="G45" s="2"/>
      <c r="H45" s="2"/>
      <c r="I45" s="2"/>
    </row>
    <row r="46" spans="1:9" ht="12.75">
      <c r="A46" s="4"/>
      <c r="B46" s="2" t="s">
        <v>59</v>
      </c>
      <c r="C46" s="2"/>
      <c r="D46" s="2"/>
      <c r="E46" s="2"/>
      <c r="F46" s="2"/>
      <c r="G46" s="2"/>
      <c r="H46" s="2">
        <f>ROUND('[2]BS &amp; Notes'!AB297/1000,0)</f>
        <v>3830</v>
      </c>
      <c r="I46" s="2">
        <v>3830</v>
      </c>
    </row>
    <row r="47" spans="1:9" ht="12.75">
      <c r="A47" s="4"/>
      <c r="B47" s="18" t="s">
        <v>53</v>
      </c>
      <c r="C47" s="2"/>
      <c r="D47" s="2"/>
      <c r="E47" s="2"/>
      <c r="F47" s="2"/>
      <c r="G47" s="2"/>
      <c r="H47" s="2">
        <f>ROUND(('[2]BS &amp; Notes'!AB661+'[2]BS &amp; Notes'!AB662+'[2]BS &amp; Notes'!AB663)/1000,0)</f>
        <v>29600</v>
      </c>
      <c r="I47" s="2">
        <v>29600</v>
      </c>
    </row>
    <row r="48" spans="1:9" ht="12.75">
      <c r="A48" s="4"/>
      <c r="B48" s="18" t="s">
        <v>52</v>
      </c>
      <c r="C48" s="2"/>
      <c r="D48" s="2"/>
      <c r="E48" s="2"/>
      <c r="F48" s="2"/>
      <c r="G48" s="2"/>
      <c r="H48" s="16">
        <f>ROUND('[2]BS &amp; Notes'!AB20/1000,0)-1</f>
        <v>47</v>
      </c>
      <c r="I48" s="16">
        <v>90</v>
      </c>
    </row>
    <row r="49" spans="1:9" ht="12.75">
      <c r="A49" s="4"/>
      <c r="B49" s="2"/>
      <c r="C49" s="2"/>
      <c r="D49" s="2"/>
      <c r="E49" s="2"/>
      <c r="F49" s="2"/>
      <c r="G49" s="2"/>
      <c r="H49" s="2"/>
      <c r="I49" s="2"/>
    </row>
    <row r="50" spans="1:9" ht="13.5" thickBot="1">
      <c r="A50" s="4"/>
      <c r="B50" s="2"/>
      <c r="C50" s="2"/>
      <c r="D50" s="2"/>
      <c r="E50" s="2"/>
      <c r="F50" s="2"/>
      <c r="G50" s="2"/>
      <c r="H50" s="17">
        <f>SUM(H43:H48)</f>
        <v>182533</v>
      </c>
      <c r="I50" s="17">
        <f>SUM(I43:I48)</f>
        <v>181981</v>
      </c>
    </row>
    <row r="51" spans="1:9" ht="13.5" thickTop="1">
      <c r="A51" s="4"/>
      <c r="B51" s="2"/>
      <c r="C51" s="2"/>
      <c r="D51" s="2"/>
      <c r="E51" s="2"/>
      <c r="F51" s="2"/>
      <c r="G51" s="2"/>
      <c r="H51" s="2"/>
      <c r="I51" s="2"/>
    </row>
    <row r="52" spans="1:9" ht="12.75">
      <c r="A52" s="4" t="s">
        <v>60</v>
      </c>
      <c r="B52" s="2"/>
      <c r="C52" s="2"/>
      <c r="D52" s="2"/>
      <c r="E52" s="2"/>
      <c r="F52" s="2"/>
      <c r="G52" s="2"/>
      <c r="H52" s="25">
        <f>(H39-H13)/H37</f>
        <v>1.517410041195256</v>
      </c>
      <c r="I52" s="25">
        <f>(I39-I13)/I37</f>
        <v>1.5102038393503734</v>
      </c>
    </row>
    <row r="53" spans="1:9" ht="12.75">
      <c r="A53" s="4"/>
      <c r="B53" s="2"/>
      <c r="C53" s="2"/>
      <c r="D53" s="2"/>
      <c r="E53" s="2"/>
      <c r="F53" s="2"/>
      <c r="G53" s="2"/>
      <c r="H53" s="2"/>
      <c r="I53" s="2"/>
    </row>
    <row r="54" spans="1:9" ht="12.75">
      <c r="A54" s="4" t="s">
        <v>78</v>
      </c>
      <c r="H54" s="32">
        <f>((H14+H22)-(H29+H46+H47+H48))/H37</f>
        <v>1.769567746607624</v>
      </c>
      <c r="I54" s="32">
        <f>((I14+I22)-(I29+I46+I47+I48))/I37</f>
        <v>1.7625040067432005</v>
      </c>
    </row>
    <row r="55" ht="12.75">
      <c r="A55" s="4"/>
    </row>
    <row r="56" ht="12.75">
      <c r="A56" s="4" t="s">
        <v>23</v>
      </c>
    </row>
    <row r="57" ht="12.75">
      <c r="A57" s="4" t="s">
        <v>87</v>
      </c>
    </row>
    <row r="58" ht="12.75">
      <c r="H58" s="2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0">
      <pane xSplit="7" ySplit="5" topLeftCell="H15" activePane="bottomRight" state="frozen"/>
      <selection pane="topLeft" activeCell="A10" sqref="A10"/>
      <selection pane="topRight" activeCell="H10" sqref="H10"/>
      <selection pane="bottomLeft" activeCell="A15" sqref="A15"/>
      <selection pane="bottomRight" activeCell="F18" sqref="F18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11" width="13.83203125" style="3" customWidth="1"/>
    <col min="12" max="16384" width="8.83203125" style="3" customWidth="1"/>
  </cols>
  <sheetData>
    <row r="1" spans="1:11" ht="12.75">
      <c r="A1" s="1"/>
      <c r="B1" s="4" t="s">
        <v>106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85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4"/>
      <c r="I6" s="4"/>
      <c r="J6" s="4"/>
      <c r="K6" s="4"/>
    </row>
    <row r="7" spans="1:11" ht="12.75">
      <c r="A7" s="1"/>
      <c r="B7" s="4"/>
      <c r="C7" s="2"/>
      <c r="D7" s="2"/>
      <c r="E7" s="2"/>
      <c r="F7" s="2"/>
      <c r="G7" s="2"/>
      <c r="H7" s="5" t="s">
        <v>1</v>
      </c>
      <c r="I7" s="5"/>
      <c r="J7" s="5" t="s">
        <v>2</v>
      </c>
      <c r="K7" s="5"/>
    </row>
    <row r="8" spans="1:11" ht="12.75">
      <c r="A8" s="1"/>
      <c r="B8" s="4"/>
      <c r="C8" s="2"/>
      <c r="D8" s="2"/>
      <c r="E8" s="2"/>
      <c r="F8" s="2"/>
      <c r="G8" s="2"/>
      <c r="H8" s="6"/>
      <c r="I8" s="4"/>
      <c r="J8" s="6"/>
      <c r="K8" s="4"/>
    </row>
    <row r="9" spans="1:11" ht="12.75">
      <c r="A9" s="1"/>
      <c r="B9" s="4"/>
      <c r="C9" s="2"/>
      <c r="D9" s="2"/>
      <c r="E9" s="2"/>
      <c r="F9" s="2"/>
      <c r="G9" s="2"/>
      <c r="H9" s="4"/>
      <c r="I9" s="4"/>
      <c r="J9" s="4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6" t="s">
        <v>3</v>
      </c>
      <c r="J10" s="4"/>
      <c r="K10" s="6" t="s">
        <v>3</v>
      </c>
    </row>
    <row r="11" spans="1:11" ht="12.75">
      <c r="A11" s="1"/>
      <c r="B11" s="7"/>
      <c r="C11" s="8"/>
      <c r="D11" s="8"/>
      <c r="E11" s="8"/>
      <c r="F11" s="8"/>
      <c r="G11" s="6"/>
      <c r="H11" s="6" t="s">
        <v>4</v>
      </c>
      <c r="I11" s="6" t="s">
        <v>5</v>
      </c>
      <c r="J11" s="6" t="s">
        <v>4</v>
      </c>
      <c r="K11" s="6" t="s">
        <v>5</v>
      </c>
    </row>
    <row r="12" spans="1:11" ht="12.75">
      <c r="A12" s="1"/>
      <c r="B12" s="2"/>
      <c r="C12" s="2"/>
      <c r="D12" s="2"/>
      <c r="E12" s="2"/>
      <c r="F12" s="2"/>
      <c r="G12" s="2"/>
      <c r="H12" s="6" t="s">
        <v>6</v>
      </c>
      <c r="I12" s="6" t="s">
        <v>6</v>
      </c>
      <c r="J12" s="6" t="s">
        <v>7</v>
      </c>
      <c r="K12" s="6" t="s">
        <v>8</v>
      </c>
    </row>
    <row r="13" spans="1:11" ht="12.75">
      <c r="A13" s="1"/>
      <c r="B13" s="2"/>
      <c r="C13" s="2"/>
      <c r="D13" s="2"/>
      <c r="E13" s="2"/>
      <c r="F13" s="2"/>
      <c r="G13" s="2"/>
      <c r="H13" s="9" t="s">
        <v>84</v>
      </c>
      <c r="I13" s="9" t="s">
        <v>86</v>
      </c>
      <c r="J13" s="9" t="s">
        <v>84</v>
      </c>
      <c r="K13" s="9" t="s">
        <v>86</v>
      </c>
    </row>
    <row r="14" spans="1:11" ht="12.75">
      <c r="A14" s="1"/>
      <c r="B14" s="2"/>
      <c r="C14" s="2"/>
      <c r="D14" s="2"/>
      <c r="E14" s="2"/>
      <c r="F14" s="2"/>
      <c r="G14" s="2"/>
      <c r="H14" s="10"/>
      <c r="I14" s="10"/>
      <c r="J14" s="10"/>
      <c r="K14" s="9"/>
    </row>
    <row r="15" spans="1:11" ht="12.75">
      <c r="A15" s="1"/>
      <c r="B15" s="2"/>
      <c r="C15" s="2"/>
      <c r="D15" s="2"/>
      <c r="E15" s="2"/>
      <c r="F15" s="2"/>
      <c r="G15" s="2"/>
      <c r="H15" s="30" t="s">
        <v>9</v>
      </c>
      <c r="I15" s="6" t="s">
        <v>10</v>
      </c>
      <c r="J15" s="6" t="s">
        <v>9</v>
      </c>
      <c r="K15" s="6" t="s">
        <v>9</v>
      </c>
    </row>
    <row r="17" spans="2:11" ht="12.75">
      <c r="B17" s="3" t="s">
        <v>11</v>
      </c>
      <c r="H17" s="3">
        <f>ROUND('[1]Qtr'!V13/1000,0)</f>
        <v>4149</v>
      </c>
      <c r="I17" s="3">
        <v>4051</v>
      </c>
      <c r="J17" s="3">
        <f>ROUND('[1]Qtr'!V13/1000,0)</f>
        <v>4149</v>
      </c>
      <c r="K17" s="3">
        <v>4051</v>
      </c>
    </row>
    <row r="19" spans="2:11" ht="12.75">
      <c r="B19" s="3" t="s">
        <v>12</v>
      </c>
      <c r="H19" s="3">
        <f>ROUND(('[1]Qtr'!V24+'[1]Qtr'!V45+'[1]Qtr'!V46)/1000,0)</f>
        <v>-3327</v>
      </c>
      <c r="I19" s="3">
        <v>-2863</v>
      </c>
      <c r="J19" s="3">
        <f>ROUND(('[1]Qtr'!V24+'[1]Qtr'!V45+'[1]Qtr'!V46)/1000,0)</f>
        <v>-3327</v>
      </c>
      <c r="K19" s="3">
        <v>-2863</v>
      </c>
    </row>
    <row r="21" spans="2:11" ht="12.75">
      <c r="B21" s="3" t="s">
        <v>13</v>
      </c>
      <c r="H21" s="3">
        <f>ROUND(('[1]Qtr'!V41-'[1]Qtr'!V29-'[1]Qtr'!V39)/1000,0)</f>
        <v>70</v>
      </c>
      <c r="I21" s="3">
        <v>367</v>
      </c>
      <c r="J21" s="3">
        <f>ROUND(('[1]Qtr'!V41-'[1]Qtr'!V29-'[1]Qtr'!V39)/1000,0)</f>
        <v>70</v>
      </c>
      <c r="K21" s="3">
        <v>367</v>
      </c>
    </row>
    <row r="22" spans="8:11" ht="12.75">
      <c r="H22" s="11"/>
      <c r="I22" s="11"/>
      <c r="J22" s="11"/>
      <c r="K22" s="11"/>
    </row>
    <row r="23" spans="2:11" ht="12.75">
      <c r="B23" s="3" t="s">
        <v>14</v>
      </c>
      <c r="H23" s="3">
        <f>SUM(H17:H21)</f>
        <v>892</v>
      </c>
      <c r="I23" s="3">
        <f>SUM(I17:I21)</f>
        <v>1555</v>
      </c>
      <c r="J23" s="3">
        <f>SUM(J17:J21)</f>
        <v>892</v>
      </c>
      <c r="K23" s="3">
        <f>SUM(K17:K21)</f>
        <v>1555</v>
      </c>
    </row>
    <row r="25" spans="2:11" ht="12.75">
      <c r="B25" s="3" t="s">
        <v>15</v>
      </c>
      <c r="H25" s="3">
        <f>ROUND('[1]Qtr'!V47/1000,0)</f>
        <v>-1005</v>
      </c>
      <c r="I25" s="3">
        <v>-9</v>
      </c>
      <c r="J25" s="3">
        <f>ROUND('[1]Qtr'!V47/1000,0)</f>
        <v>-1005</v>
      </c>
      <c r="K25" s="3">
        <v>-9</v>
      </c>
    </row>
    <row r="27" spans="2:11" ht="12.75">
      <c r="B27" s="3" t="s">
        <v>16</v>
      </c>
      <c r="H27" s="3">
        <f>ROUND('[1]Qtr'!V29/1000,0)</f>
        <v>1</v>
      </c>
      <c r="I27" s="3">
        <v>1</v>
      </c>
      <c r="J27" s="3">
        <f>ROUND('[1]Qtr'!V29/1000,0)</f>
        <v>1</v>
      </c>
      <c r="K27" s="3">
        <v>1</v>
      </c>
    </row>
    <row r="29" spans="2:11" ht="12.75">
      <c r="B29" s="3" t="s">
        <v>79</v>
      </c>
      <c r="H29" s="34">
        <f>1025*0+800</f>
        <v>800</v>
      </c>
      <c r="I29" s="3">
        <v>0</v>
      </c>
      <c r="J29" s="34">
        <f>1025*0+800</f>
        <v>800</v>
      </c>
      <c r="K29" s="3">
        <v>0</v>
      </c>
    </row>
    <row r="30" spans="8:11" ht="12.75">
      <c r="H30" s="11"/>
      <c r="I30" s="11"/>
      <c r="J30" s="11"/>
      <c r="K30" s="11"/>
    </row>
    <row r="31" spans="2:11" ht="12.75">
      <c r="B31" s="3" t="s">
        <v>17</v>
      </c>
      <c r="H31" s="3">
        <f>SUM(H23:H30)</f>
        <v>688</v>
      </c>
      <c r="I31" s="3">
        <f>SUM(I23:I30)</f>
        <v>1547</v>
      </c>
      <c r="J31" s="3">
        <f>SUM(J23:J30)</f>
        <v>688</v>
      </c>
      <c r="K31" s="3">
        <f>SUM(K23:K30)</f>
        <v>1547</v>
      </c>
    </row>
    <row r="33" spans="2:11" ht="12.75">
      <c r="B33" s="3" t="s">
        <v>18</v>
      </c>
      <c r="H33" s="34">
        <f>ROUND(('[1]Qtr'!V59+'[1]Qtr'!V60+'[1]Qtr'!V61+'[1]Qtr'!V62)/1000,0)*0-93</f>
        <v>-93</v>
      </c>
      <c r="I33" s="3">
        <v>-396</v>
      </c>
      <c r="J33" s="34">
        <f>ROUND(('[1]Qtr'!V59+'[1]Qtr'!V60+'[1]Qtr'!V61+'[1]Qtr'!V62)/1000,0)*0-93</f>
        <v>-93</v>
      </c>
      <c r="K33" s="3">
        <v>-396</v>
      </c>
    </row>
    <row r="34" spans="8:11" ht="12.75">
      <c r="H34" s="33"/>
      <c r="I34" s="11"/>
      <c r="J34" s="33"/>
      <c r="K34" s="11"/>
    </row>
    <row r="35" spans="2:11" ht="13.5" thickBot="1">
      <c r="B35" s="3" t="s">
        <v>19</v>
      </c>
      <c r="H35" s="12">
        <f>SUM(H31:H33)</f>
        <v>595</v>
      </c>
      <c r="I35" s="12">
        <f>SUM(I31:I33)</f>
        <v>1151</v>
      </c>
      <c r="J35" s="12">
        <f>SUM(J31:J33)</f>
        <v>595</v>
      </c>
      <c r="K35" s="12">
        <f>SUM(K31:K33)</f>
        <v>1151</v>
      </c>
    </row>
    <row r="36" ht="13.5" thickTop="1"/>
    <row r="37" ht="12.75">
      <c r="B37" s="3" t="s">
        <v>91</v>
      </c>
    </row>
    <row r="39" spans="3:11" ht="12.75">
      <c r="C39" s="3" t="s">
        <v>92</v>
      </c>
      <c r="H39" s="3">
        <f>H35-H41</f>
        <v>607</v>
      </c>
      <c r="I39" s="3">
        <f>I35-I41</f>
        <v>1129</v>
      </c>
      <c r="J39" s="3">
        <f>J35-J41</f>
        <v>607</v>
      </c>
      <c r="K39" s="3">
        <f>K35-K41</f>
        <v>1129</v>
      </c>
    </row>
    <row r="41" spans="3:11" ht="12.75">
      <c r="C41" s="3" t="s">
        <v>20</v>
      </c>
      <c r="H41" s="3">
        <f>-ROUND(('[1]Qtr'!V52+'[1]Qtr'!V63)/1000,0)</f>
        <v>-12</v>
      </c>
      <c r="I41" s="3">
        <v>22</v>
      </c>
      <c r="J41" s="3">
        <f>-ROUND(('[1]Qtr'!V52+'[1]Qtr'!V63)/1000,0)</f>
        <v>-12</v>
      </c>
      <c r="K41" s="3">
        <v>22</v>
      </c>
    </row>
    <row r="43" spans="8:11" ht="13.5" thickBot="1">
      <c r="H43" s="12">
        <f>H35</f>
        <v>595</v>
      </c>
      <c r="I43" s="12">
        <f>I35</f>
        <v>1151</v>
      </c>
      <c r="J43" s="12">
        <f>J35</f>
        <v>595</v>
      </c>
      <c r="K43" s="12">
        <f>K35</f>
        <v>1151</v>
      </c>
    </row>
    <row r="44" ht="13.5" thickTop="1"/>
    <row r="45" spans="2:11" ht="12.75">
      <c r="B45" s="2" t="s">
        <v>21</v>
      </c>
      <c r="H45" s="13">
        <v>84233130</v>
      </c>
      <c r="I45" s="13">
        <v>84233130</v>
      </c>
      <c r="J45" s="13">
        <v>84233130</v>
      </c>
      <c r="K45" s="13">
        <v>84233130</v>
      </c>
    </row>
    <row r="46" spans="2:8" ht="12.75">
      <c r="B46" s="2"/>
      <c r="H46" s="13"/>
    </row>
    <row r="47" spans="2:11" ht="12.75">
      <c r="B47" s="2" t="s">
        <v>22</v>
      </c>
      <c r="H47" s="14">
        <f>(H43*1000/H45)*100</f>
        <v>0.7063728962701493</v>
      </c>
      <c r="I47" s="14">
        <f>(I43*1000/I45)*100</f>
        <v>1.3664457203478013</v>
      </c>
      <c r="J47" s="14">
        <f>(J43*1000/J45)*100</f>
        <v>0.7063728962701493</v>
      </c>
      <c r="K47" s="14">
        <f>(K43*1000/K45)*100</f>
        <v>1.3664457203478013</v>
      </c>
    </row>
    <row r="50" ht="12.75">
      <c r="B50" s="4" t="s">
        <v>23</v>
      </c>
    </row>
    <row r="51" ht="12.75">
      <c r="B51" s="4" t="s">
        <v>87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2" sqref="A2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2" ht="12.75">
      <c r="A2" s="4" t="s">
        <v>106</v>
      </c>
    </row>
    <row r="3" ht="12.75">
      <c r="A3" s="4" t="s">
        <v>61</v>
      </c>
    </row>
    <row r="4" ht="12.75">
      <c r="A4" s="4" t="s">
        <v>83</v>
      </c>
    </row>
    <row r="5" spans="6:16" ht="12.75">
      <c r="F5" s="37" t="s">
        <v>93</v>
      </c>
      <c r="G5" s="37"/>
      <c r="H5" s="37"/>
      <c r="I5" s="37"/>
      <c r="J5" s="37"/>
      <c r="K5" s="37"/>
      <c r="L5" s="37"/>
      <c r="M5" s="37"/>
      <c r="N5" s="37"/>
      <c r="O5" s="27" t="s">
        <v>94</v>
      </c>
      <c r="P5" s="27" t="s">
        <v>68</v>
      </c>
    </row>
    <row r="6" spans="15:16" ht="12.75">
      <c r="O6" s="27" t="s">
        <v>95</v>
      </c>
      <c r="P6" s="27" t="s">
        <v>96</v>
      </c>
    </row>
    <row r="7" spans="7:13" ht="12.75">
      <c r="G7" s="36" t="s">
        <v>62</v>
      </c>
      <c r="H7" s="36"/>
      <c r="I7" s="36"/>
      <c r="J7" s="36"/>
      <c r="K7" s="26"/>
      <c r="L7" s="36" t="s">
        <v>63</v>
      </c>
      <c r="M7" s="36"/>
    </row>
    <row r="8" spans="6:14" s="27" customFormat="1" ht="12.75">
      <c r="F8" s="27" t="s">
        <v>64</v>
      </c>
      <c r="G8" s="27" t="s">
        <v>64</v>
      </c>
      <c r="H8" s="27" t="s">
        <v>65</v>
      </c>
      <c r="I8" s="27" t="s">
        <v>66</v>
      </c>
      <c r="J8" s="35" t="s">
        <v>102</v>
      </c>
      <c r="L8" s="27" t="s">
        <v>65</v>
      </c>
      <c r="M8" s="27" t="s">
        <v>67</v>
      </c>
      <c r="N8" s="27" t="s">
        <v>68</v>
      </c>
    </row>
    <row r="9" spans="6:13" s="27" customFormat="1" ht="12.75">
      <c r="F9" s="27" t="s">
        <v>65</v>
      </c>
      <c r="G9" s="27" t="s">
        <v>69</v>
      </c>
      <c r="H9" s="27" t="s">
        <v>70</v>
      </c>
      <c r="I9" s="27" t="s">
        <v>70</v>
      </c>
      <c r="J9" s="35" t="s">
        <v>103</v>
      </c>
      <c r="L9" s="27" t="s">
        <v>70</v>
      </c>
      <c r="M9" s="27" t="s">
        <v>71</v>
      </c>
    </row>
    <row r="10" spans="6:16" s="27" customFormat="1" ht="12.75"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L10" s="27" t="s">
        <v>9</v>
      </c>
      <c r="M10" s="27" t="s">
        <v>9</v>
      </c>
      <c r="N10" s="27" t="s">
        <v>9</v>
      </c>
      <c r="O10" s="27" t="s">
        <v>9</v>
      </c>
      <c r="P10" s="27" t="s">
        <v>9</v>
      </c>
    </row>
    <row r="11" s="27" customFormat="1" ht="12.75"/>
    <row r="12" spans="1:16" s="27" customFormat="1" ht="12.75">
      <c r="A12" s="3" t="s">
        <v>74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47564</v>
      </c>
      <c r="N12" s="3">
        <f>SUM(F12:M12)</f>
        <v>143694</v>
      </c>
      <c r="O12" s="27">
        <v>2280</v>
      </c>
      <c r="P12" s="27">
        <f>SUM(N12:O12)</f>
        <v>145974</v>
      </c>
    </row>
    <row r="13" spans="2:16" ht="12.75">
      <c r="B13" s="3" t="s">
        <v>80</v>
      </c>
      <c r="F13" s="3">
        <v>14039</v>
      </c>
      <c r="G13" s="3">
        <v>0</v>
      </c>
      <c r="H13" s="3">
        <v>0</v>
      </c>
      <c r="I13" s="3">
        <v>0</v>
      </c>
      <c r="J13" s="3">
        <v>0</v>
      </c>
      <c r="L13" s="3">
        <v>0</v>
      </c>
      <c r="M13" s="3">
        <f>-F13</f>
        <v>-14039</v>
      </c>
      <c r="N13" s="3">
        <f>SUM(F13:M13)</f>
        <v>0</v>
      </c>
      <c r="O13" s="3">
        <v>0</v>
      </c>
      <c r="P13" s="27">
        <f>SUM(N13:O13)</f>
        <v>0</v>
      </c>
    </row>
    <row r="14" spans="1:16" s="27" customFormat="1" ht="12.75">
      <c r="A14" s="3"/>
      <c r="B14" s="3" t="s">
        <v>72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L14" s="27">
        <v>0</v>
      </c>
      <c r="M14" s="27">
        <v>3926</v>
      </c>
      <c r="N14" s="3">
        <f>SUM(F14:M14)</f>
        <v>3926</v>
      </c>
      <c r="O14" s="27">
        <v>77</v>
      </c>
      <c r="P14" s="27">
        <f>SUM(N14:O14)</f>
        <v>4003</v>
      </c>
    </row>
    <row r="15" spans="1:16" s="27" customFormat="1" ht="12.75">
      <c r="A15" s="3"/>
      <c r="B15" s="3" t="s">
        <v>73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L15" s="27">
        <v>0</v>
      </c>
      <c r="M15" s="27">
        <v>-1516</v>
      </c>
      <c r="N15" s="3">
        <f>SUM(F15:M15)</f>
        <v>-1516</v>
      </c>
      <c r="O15" s="27">
        <v>0</v>
      </c>
      <c r="P15" s="27">
        <f>SUM(N15:O15)</f>
        <v>-1516</v>
      </c>
    </row>
    <row r="16" spans="1:16" ht="13.5" thickBot="1">
      <c r="A16" s="3" t="s">
        <v>81</v>
      </c>
      <c r="F16" s="12">
        <f>SUM(F12:F15)</f>
        <v>84233</v>
      </c>
      <c r="G16" s="12">
        <f aca="true" t="shared" si="0" ref="G16:N16">SUM(G12:G15)</f>
        <v>8213</v>
      </c>
      <c r="H16" s="12">
        <f t="shared" si="0"/>
        <v>5737</v>
      </c>
      <c r="I16" s="12">
        <f t="shared" si="0"/>
        <v>557</v>
      </c>
      <c r="J16" s="12">
        <f t="shared" si="0"/>
        <v>4231</v>
      </c>
      <c r="K16" s="12"/>
      <c r="L16" s="12">
        <f t="shared" si="0"/>
        <v>7198</v>
      </c>
      <c r="M16" s="12">
        <f t="shared" si="0"/>
        <v>35935</v>
      </c>
      <c r="N16" s="12">
        <f t="shared" si="0"/>
        <v>146104</v>
      </c>
      <c r="O16" s="12">
        <f>SUM(O12:O15)</f>
        <v>2357</v>
      </c>
      <c r="P16" s="12">
        <f>SUM(P12:P15)</f>
        <v>148461</v>
      </c>
    </row>
    <row r="17" ht="13.5" thickTop="1"/>
    <row r="18" spans="1:16" ht="12.75">
      <c r="A18" s="3" t="s">
        <v>88</v>
      </c>
      <c r="F18" s="3">
        <f aca="true" t="shared" si="1" ref="F18:L18">F16</f>
        <v>84233</v>
      </c>
      <c r="G18" s="3">
        <f t="shared" si="1"/>
        <v>8213</v>
      </c>
      <c r="H18" s="3">
        <f t="shared" si="1"/>
        <v>5737</v>
      </c>
      <c r="I18" s="3">
        <f t="shared" si="1"/>
        <v>557</v>
      </c>
      <c r="J18" s="3">
        <f t="shared" si="1"/>
        <v>4231</v>
      </c>
      <c r="L18" s="3">
        <f t="shared" si="1"/>
        <v>7198</v>
      </c>
      <c r="M18" s="3">
        <f>M16</f>
        <v>35935</v>
      </c>
      <c r="N18" s="3">
        <f>SUM(F18:M18)</f>
        <v>146104</v>
      </c>
      <c r="O18" s="3">
        <f>O16</f>
        <v>2357</v>
      </c>
      <c r="P18" s="27">
        <f>SUM(N18:O18)</f>
        <v>148461</v>
      </c>
    </row>
    <row r="19" spans="2:16" ht="12.75">
      <c r="B19" s="3" t="s">
        <v>100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L19" s="3">
        <v>-2000</v>
      </c>
      <c r="M19" s="3">
        <v>2000</v>
      </c>
      <c r="N19" s="3">
        <f>SUM(F19:M19)</f>
        <v>0</v>
      </c>
      <c r="O19" s="3">
        <v>0</v>
      </c>
      <c r="P19" s="27">
        <f>SUM(N19:O19)</f>
        <v>0</v>
      </c>
    </row>
    <row r="20" spans="2:16" ht="12.75">
      <c r="B20" s="3" t="s">
        <v>90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L20" s="3">
        <v>0</v>
      </c>
      <c r="M20" s="3">
        <f>PL!J39</f>
        <v>607</v>
      </c>
      <c r="N20" s="3">
        <f>SUM(F20:M20)</f>
        <v>607</v>
      </c>
      <c r="O20" s="3">
        <f>PL!J41</f>
        <v>-12</v>
      </c>
      <c r="P20" s="27">
        <f>SUM(N20:O20)</f>
        <v>595</v>
      </c>
    </row>
    <row r="21" spans="2:16" ht="12.75">
      <c r="B21" s="3" t="s">
        <v>73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L21" s="3">
        <v>0</v>
      </c>
      <c r="M21" s="3">
        <v>0</v>
      </c>
      <c r="N21" s="3">
        <f>SUM(F21:M21)</f>
        <v>0</v>
      </c>
      <c r="O21" s="3">
        <v>0</v>
      </c>
      <c r="P21" s="27">
        <f>SUM(N21:O21)</f>
        <v>0</v>
      </c>
    </row>
    <row r="22" spans="2:16" ht="12.75">
      <c r="B22" s="34" t="s">
        <v>101</v>
      </c>
      <c r="C22" s="34"/>
      <c r="D22" s="34"/>
      <c r="E22" s="34"/>
      <c r="F22" s="34">
        <v>0</v>
      </c>
      <c r="G22" s="34">
        <v>0</v>
      </c>
      <c r="H22" s="34">
        <v>0</v>
      </c>
      <c r="I22" s="34">
        <v>0</v>
      </c>
      <c r="J22" s="34">
        <v>-4231</v>
      </c>
      <c r="K22" s="34"/>
      <c r="L22" s="34">
        <v>0</v>
      </c>
      <c r="M22" s="34">
        <v>4231</v>
      </c>
      <c r="N22" s="34">
        <f>SUM(F22:M22)</f>
        <v>0</v>
      </c>
      <c r="O22" s="34">
        <v>0</v>
      </c>
      <c r="P22" s="35">
        <f>SUM(N22:O22)</f>
        <v>0</v>
      </c>
    </row>
    <row r="23" spans="1:16" ht="13.5" thickBot="1">
      <c r="A23" s="3" t="s">
        <v>89</v>
      </c>
      <c r="F23" s="12">
        <f>SUM(F18:F22)</f>
        <v>84233</v>
      </c>
      <c r="G23" s="12">
        <f>SUM(G18:G22)</f>
        <v>8213</v>
      </c>
      <c r="H23" s="12">
        <f>SUM(H18:H22)</f>
        <v>5737</v>
      </c>
      <c r="I23" s="12">
        <f>SUM(I18:I22)</f>
        <v>557</v>
      </c>
      <c r="J23" s="12">
        <f>SUM(J18:J22)</f>
        <v>0</v>
      </c>
      <c r="K23" s="12"/>
      <c r="L23" s="12">
        <f>SUM(L18:L22)</f>
        <v>5198</v>
      </c>
      <c r="M23" s="12">
        <f>SUM(M18:M22)</f>
        <v>42773</v>
      </c>
      <c r="N23" s="12">
        <f>SUM(N18:N22)</f>
        <v>146711</v>
      </c>
      <c r="O23" s="12">
        <f>SUM(O18:O22)</f>
        <v>2345</v>
      </c>
      <c r="P23" s="12">
        <f>SUM(P18:P22)</f>
        <v>149056</v>
      </c>
    </row>
    <row r="24" ht="13.5" thickTop="1"/>
    <row r="26" ht="12.75">
      <c r="A26" s="4" t="s">
        <v>23</v>
      </c>
    </row>
    <row r="27" ht="12.75">
      <c r="A27" s="4" t="s">
        <v>87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2006-05-09T09:00:01Z</cp:lastPrinted>
  <dcterms:created xsi:type="dcterms:W3CDTF">2003-08-07T09:02:07Z</dcterms:created>
  <dcterms:modified xsi:type="dcterms:W3CDTF">2006-05-09T09:00:28Z</dcterms:modified>
  <cp:category/>
  <cp:version/>
  <cp:contentType/>
  <cp:contentStatus/>
</cp:coreProperties>
</file>